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inUsers\Asus\Desktop\"/>
    </mc:Choice>
  </mc:AlternateContent>
  <bookViews>
    <workbookView xWindow="0" yWindow="0" windowWidth="12450" windowHeight="6000" tabRatio="500"/>
  </bookViews>
  <sheets>
    <sheet name="01.01.2026  5,1  " sheetId="9" r:id="rId1"/>
  </sheets>
  <definedNames>
    <definedName name="_xlnm.Print_Area" localSheetId="0">'01.01.2026  5,1  '!$A$1:$S$54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30" i="9" l="1"/>
  <c r="P31" i="9"/>
  <c r="W27" i="9"/>
  <c r="W28" i="9"/>
  <c r="W29" i="9"/>
  <c r="W30" i="9"/>
  <c r="W31" i="9"/>
  <c r="W32" i="9"/>
  <c r="B33" i="9"/>
  <c r="T32" i="9"/>
  <c r="D32" i="9"/>
  <c r="X31" i="9"/>
  <c r="T31" i="9"/>
  <c r="U31" i="9" s="1"/>
  <c r="X30" i="9"/>
  <c r="T30" i="9"/>
  <c r="U30" i="9" s="1"/>
  <c r="T29" i="9"/>
  <c r="D29" i="9"/>
  <c r="P29" i="9" s="1"/>
  <c r="T28" i="9"/>
  <c r="D28" i="9"/>
  <c r="P28" i="9" s="1"/>
  <c r="T27" i="9"/>
  <c r="D27" i="9"/>
  <c r="D26" i="9"/>
  <c r="P26" i="9" s="1"/>
  <c r="F25" i="9"/>
  <c r="D25" i="9"/>
  <c r="T24" i="9"/>
  <c r="D24" i="9"/>
  <c r="T23" i="9"/>
  <c r="F23" i="9"/>
  <c r="D23" i="9"/>
  <c r="T22" i="9"/>
  <c r="D22" i="9"/>
  <c r="T21" i="9"/>
  <c r="D21" i="9"/>
  <c r="K21" i="9" s="1"/>
  <c r="Q16" i="9"/>
  <c r="F22" i="9" l="1"/>
  <c r="P22" i="9" s="1"/>
  <c r="M23" i="9"/>
  <c r="M33" i="9" s="1"/>
  <c r="R29" i="9"/>
  <c r="R28" i="9"/>
  <c r="X28" i="9" s="1"/>
  <c r="X29" i="9"/>
  <c r="V29" i="9"/>
  <c r="S29" i="9"/>
  <c r="R34" i="9" s="1"/>
  <c r="I21" i="9"/>
  <c r="I33" i="9" s="1"/>
  <c r="K24" i="9"/>
  <c r="Q26" i="9"/>
  <c r="W26" i="9" s="1"/>
  <c r="D33" i="9"/>
  <c r="F21" i="9"/>
  <c r="K22" i="9"/>
  <c r="K23" i="9"/>
  <c r="Q23" i="9" s="1"/>
  <c r="W23" i="9" s="1"/>
  <c r="F24" i="9"/>
  <c r="Q24" i="9" s="1"/>
  <c r="W24" i="9" s="1"/>
  <c r="K25" i="9"/>
  <c r="P25" i="9" s="1"/>
  <c r="O27" i="9"/>
  <c r="P27" i="9" s="1"/>
  <c r="O32" i="9"/>
  <c r="P32" i="9" s="1"/>
  <c r="Q25" i="9" l="1"/>
  <c r="W25" i="9" s="1"/>
  <c r="F33" i="9"/>
  <c r="V28" i="9"/>
  <c r="P23" i="9"/>
  <c r="P24" i="9"/>
  <c r="S25" i="9"/>
  <c r="U23" i="9"/>
  <c r="S23" i="9"/>
  <c r="U24" i="9"/>
  <c r="R32" i="9"/>
  <c r="Q21" i="9"/>
  <c r="W21" i="9" s="1"/>
  <c r="K33" i="9"/>
  <c r="O33" i="9"/>
  <c r="R27" i="9"/>
  <c r="R33" i="9" l="1"/>
  <c r="X27" i="9"/>
  <c r="V27" i="9"/>
  <c r="X32" i="9"/>
  <c r="V32" i="9"/>
  <c r="S21" i="9"/>
  <c r="U21" i="9"/>
  <c r="P33" i="9"/>
  <c r="Q22" i="9"/>
  <c r="W22" i="9" s="1"/>
  <c r="U22" i="9" l="1"/>
  <c r="S33" i="9"/>
  <c r="Q34" i="9"/>
  <c r="R36" i="9"/>
  <c r="R35" i="9"/>
  <c r="Q33" i="9"/>
  <c r="R37" i="9" l="1"/>
  <c r="Q36" i="9"/>
  <c r="Q35" i="9"/>
  <c r="Q37" i="9" l="1"/>
  <c r="S38" i="9" s="1"/>
</calcChain>
</file>

<file path=xl/sharedStrings.xml><?xml version="1.0" encoding="utf-8"?>
<sst xmlns="http://schemas.openxmlformats.org/spreadsheetml/2006/main" count="71" uniqueCount="57">
  <si>
    <t>Унифицированная форма № Т-3</t>
  </si>
  <si>
    <t>Утвержденная постановлением Госкомстата</t>
  </si>
  <si>
    <t>Рооссии от 05.01.2004 № 1</t>
  </si>
  <si>
    <t>Форма по ОКУД</t>
  </si>
  <si>
    <t>по ОКПО</t>
  </si>
  <si>
    <t>Номер документа</t>
  </si>
  <si>
    <t>Дата составления</t>
  </si>
  <si>
    <t>ШТАТНОЕ РАСПИСАНИЕ</t>
  </si>
  <si>
    <t>УТВЕРЖДЕНО</t>
  </si>
  <si>
    <t>Штат в количестве</t>
  </si>
  <si>
    <t>единиц</t>
  </si>
  <si>
    <t>4 групп оплаты труда</t>
  </si>
  <si>
    <t>Должность (специальность, профессия), разряд, класс (категория квалификации)</t>
  </si>
  <si>
    <t>Кол-во штатных единиц</t>
  </si>
  <si>
    <t>Ставка, оклад (руб.)</t>
  </si>
  <si>
    <t>Ставка, оклад в соответствии заним.должности(руб.)</t>
  </si>
  <si>
    <t>Надбавка за специфику работы</t>
  </si>
  <si>
    <t>категория</t>
  </si>
  <si>
    <t>Надбавка за наличие почетного звания, ведомственной награды</t>
  </si>
  <si>
    <t>Надбавка за выслугу лет</t>
  </si>
  <si>
    <t>Надбавка "молодой специалист"</t>
  </si>
  <si>
    <t>Доплата за работу во вредных условиях труда</t>
  </si>
  <si>
    <t>Доплата до МРОТ</t>
  </si>
  <si>
    <t>Всего областной бюджет руб.</t>
  </si>
  <si>
    <t>Всего Местный бюджет руб.</t>
  </si>
  <si>
    <t>ФОТ на замещение отпусков</t>
  </si>
  <si>
    <t>%</t>
  </si>
  <si>
    <t>сумма</t>
  </si>
  <si>
    <t>Заведующая</t>
  </si>
  <si>
    <t>Музыкальный руководитель</t>
  </si>
  <si>
    <t>Воспитатель</t>
  </si>
  <si>
    <t>I</t>
  </si>
  <si>
    <t>Педагог-психолог</t>
  </si>
  <si>
    <t xml:space="preserve">Помощник  воспитателя </t>
  </si>
  <si>
    <t>дворник                     1р</t>
  </si>
  <si>
    <t>Повар                           3р</t>
  </si>
  <si>
    <t>Машинист по стирке 2р</t>
  </si>
  <si>
    <t>Сторож                       1р</t>
  </si>
  <si>
    <t>Кочегар(сезонный)3р</t>
  </si>
  <si>
    <t>Итого</t>
  </si>
  <si>
    <t>стимулирующие выплаты 5%</t>
  </si>
  <si>
    <t>Материальная помощь 1%</t>
  </si>
  <si>
    <t>Всего</t>
  </si>
  <si>
    <t>Заведующая МБДОУ</t>
  </si>
  <si>
    <t>И.В.Могилевская</t>
  </si>
  <si>
    <t>(подпись)</t>
  </si>
  <si>
    <t>(расшифровка подписи)</t>
  </si>
  <si>
    <t>Исполнитель</t>
  </si>
  <si>
    <t>Экономист</t>
  </si>
  <si>
    <t>(должность)</t>
  </si>
  <si>
    <t>Зам. Директора МАУ "ЦБО"</t>
  </si>
  <si>
    <t>Якшина И. В.</t>
  </si>
  <si>
    <t>Т.П.Субботина</t>
  </si>
  <si>
    <t>МБДОУ детский сад № 17 "Солнышко"</t>
  </si>
  <si>
    <t>на период 12 месяцев</t>
  </si>
  <si>
    <t>с "01" января 2026 года</t>
  </si>
  <si>
    <t>Приказом организации от  №1-ОД от 12.01.2025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</si>
</sst>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8" tint="0.79989013336588644"/>
        <bgColor rgb="FFCC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/>
    <xf numFmtId="0" fontId="1" fillId="2" borderId="2" xfId="0" applyFont="1" applyFill="1" applyBorder="1"/>
    <xf numFmtId="0" fontId="1" fillId="2" borderId="0" xfId="0" applyFont="1" applyFill="1" applyBorder="1"/>
    <xf numFmtId="0" fontId="3" fillId="0" borderId="0" xfId="0" applyFont="1" applyBorder="1" applyAlignment="1"/>
    <xf numFmtId="2" fontId="1" fillId="2" borderId="0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2" fontId="1" fillId="2" borderId="1" xfId="0" applyNumberFormat="1" applyFont="1" applyFill="1" applyBorder="1"/>
    <xf numFmtId="9" fontId="1" fillId="2" borderId="1" xfId="0" applyNumberFormat="1" applyFont="1" applyFill="1" applyBorder="1"/>
    <xf numFmtId="2" fontId="1" fillId="2" borderId="1" xfId="0" applyNumberFormat="1" applyFont="1" applyFill="1" applyBorder="1" applyAlignment="1"/>
    <xf numFmtId="4" fontId="1" fillId="2" borderId="1" xfId="0" applyNumberFormat="1" applyFont="1" applyFill="1" applyBorder="1"/>
    <xf numFmtId="2" fontId="4" fillId="2" borderId="0" xfId="0" applyNumberFormat="1" applyFont="1" applyFill="1"/>
    <xf numFmtId="0" fontId="4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2" fontId="2" fillId="2" borderId="1" xfId="0" applyNumberFormat="1" applyFont="1" applyFill="1" applyBorder="1"/>
    <xf numFmtId="2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/>
    </xf>
    <xf numFmtId="1" fontId="1" fillId="2" borderId="1" xfId="0" applyNumberFormat="1" applyFont="1" applyFill="1" applyBorder="1"/>
    <xf numFmtId="2" fontId="4" fillId="3" borderId="0" xfId="0" applyNumberFormat="1" applyFont="1" applyFill="1"/>
    <xf numFmtId="0" fontId="2" fillId="2" borderId="1" xfId="0" applyFont="1" applyFill="1" applyBorder="1" applyAlignment="1">
      <alignment wrapText="1"/>
    </xf>
    <xf numFmtId="0" fontId="1" fillId="2" borderId="0" xfId="0" applyFont="1" applyFill="1" applyAlignment="1">
      <alignment horizontal="left"/>
    </xf>
    <xf numFmtId="0" fontId="1" fillId="2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3" fillId="0" borderId="0" xfId="0" applyFont="1"/>
    <xf numFmtId="0" fontId="3" fillId="0" borderId="2" xfId="0" applyFont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7030A0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54"/>
  <sheetViews>
    <sheetView tabSelected="1" view="pageBreakPreview" topLeftCell="A19" zoomScaleNormal="100" workbookViewId="0">
      <selection activeCell="S34" sqref="S34"/>
    </sheetView>
  </sheetViews>
  <sheetFormatPr defaultColWidth="8.7109375" defaultRowHeight="15" x14ac:dyDescent="0.25"/>
  <cols>
    <col min="1" max="1" width="23.42578125" style="23" customWidth="1"/>
    <col min="2" max="2" width="5.28515625" style="23" customWidth="1"/>
    <col min="3" max="3" width="5.42578125" style="23" customWidth="1"/>
    <col min="4" max="4" width="8.7109375" style="23"/>
    <col min="5" max="5" width="5.42578125" style="23" customWidth="1"/>
    <col min="6" max="6" width="8.85546875" style="23" customWidth="1"/>
    <col min="7" max="7" width="5.42578125" style="23" hidden="1" customWidth="1"/>
    <col min="8" max="8" width="4.28515625" style="23" hidden="1" customWidth="1"/>
    <col min="9" max="9" width="7.28515625" style="23" hidden="1" customWidth="1"/>
    <col min="10" max="10" width="4.7109375" style="23" customWidth="1"/>
    <col min="11" max="11" width="8.28515625" style="23" customWidth="1"/>
    <col min="12" max="12" width="5" style="23" hidden="1" customWidth="1"/>
    <col min="13" max="13" width="6.28515625" style="23" hidden="1" customWidth="1"/>
    <col min="14" max="14" width="5.85546875" style="23" customWidth="1"/>
    <col min="15" max="15" width="7.28515625" style="23" customWidth="1"/>
    <col min="16" max="16" width="8.28515625" style="23" customWidth="1"/>
    <col min="17" max="17" width="8.85546875" style="23" customWidth="1"/>
    <col min="18" max="18" width="9.140625" style="23" customWidth="1"/>
    <col min="19" max="19" width="8.5703125" style="23" customWidth="1"/>
    <col min="20" max="20" width="13.42578125" style="23" hidden="1" customWidth="1"/>
    <col min="21" max="22" width="11.5703125" style="23" hidden="1" customWidth="1"/>
    <col min="23" max="16384" width="8.7109375" style="23"/>
  </cols>
  <sheetData>
    <row r="1" spans="1:21" x14ac:dyDescent="0.25">
      <c r="A1" s="44"/>
      <c r="B1" s="44"/>
      <c r="C1" s="44"/>
      <c r="D1" s="44"/>
      <c r="E1" s="1"/>
      <c r="F1" s="2"/>
      <c r="G1" s="2"/>
      <c r="H1" s="2"/>
      <c r="I1" s="2"/>
      <c r="J1" s="2"/>
      <c r="K1" s="2"/>
      <c r="L1" s="3"/>
      <c r="M1" s="41" t="s">
        <v>0</v>
      </c>
      <c r="N1" s="41"/>
      <c r="O1" s="41"/>
      <c r="P1" s="41"/>
      <c r="Q1" s="41"/>
      <c r="R1" s="41"/>
      <c r="S1" s="41"/>
    </row>
    <row r="2" spans="1:21" x14ac:dyDescent="0.25">
      <c r="A2" s="44"/>
      <c r="B2" s="44"/>
      <c r="C2" s="44"/>
      <c r="D2" s="44"/>
      <c r="E2" s="1"/>
      <c r="F2" s="2"/>
      <c r="G2" s="2"/>
      <c r="H2" s="2"/>
      <c r="I2" s="2"/>
      <c r="J2" s="2"/>
      <c r="K2" s="2"/>
      <c r="L2" s="3"/>
      <c r="M2" s="41" t="s">
        <v>1</v>
      </c>
      <c r="N2" s="41"/>
      <c r="O2" s="41"/>
      <c r="P2" s="41"/>
      <c r="Q2" s="41"/>
      <c r="R2" s="41"/>
      <c r="S2" s="41"/>
    </row>
    <row r="3" spans="1:21" x14ac:dyDescent="0.25">
      <c r="A3" s="2"/>
      <c r="B3" s="2"/>
      <c r="C3" s="2"/>
      <c r="D3" s="2"/>
      <c r="E3" s="2"/>
      <c r="F3" s="2"/>
      <c r="G3" s="2"/>
      <c r="H3" s="44"/>
      <c r="I3" s="44"/>
      <c r="J3" s="2"/>
      <c r="K3" s="2"/>
      <c r="L3" s="3"/>
      <c r="M3" s="41" t="s">
        <v>2</v>
      </c>
      <c r="N3" s="41"/>
      <c r="O3" s="41"/>
      <c r="P3" s="41"/>
      <c r="Q3" s="41"/>
      <c r="R3" s="41"/>
      <c r="S3" s="41"/>
    </row>
    <row r="4" spans="1:21" x14ac:dyDescent="0.25">
      <c r="A4" s="51"/>
      <c r="B4" s="51"/>
      <c r="C4" s="51"/>
      <c r="D4" s="51"/>
      <c r="E4" s="51"/>
      <c r="F4" s="51"/>
      <c r="G4" s="51"/>
      <c r="H4" s="44"/>
      <c r="I4" s="44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1" x14ac:dyDescent="0.25">
      <c r="A5" s="4"/>
      <c r="B5" s="4"/>
      <c r="C5" s="4"/>
      <c r="D5" s="4"/>
      <c r="E5" s="4"/>
      <c r="F5" s="4"/>
      <c r="G5" s="37"/>
      <c r="H5" s="34"/>
      <c r="I5" s="34"/>
      <c r="J5" s="2"/>
      <c r="K5" s="2"/>
      <c r="L5" s="2"/>
      <c r="M5" s="2"/>
      <c r="N5" s="2"/>
      <c r="O5" s="2"/>
      <c r="P5" s="2"/>
      <c r="Q5" s="2"/>
      <c r="R5" s="2"/>
      <c r="S5" s="2"/>
    </row>
    <row r="6" spans="1:21" x14ac:dyDescent="0.25">
      <c r="A6" s="51"/>
      <c r="B6" s="51"/>
      <c r="C6" s="51"/>
      <c r="D6" s="51"/>
      <c r="E6" s="51"/>
      <c r="F6" s="51"/>
      <c r="G6" s="51"/>
      <c r="H6" s="44"/>
      <c r="I6" s="44"/>
      <c r="J6" s="2"/>
      <c r="K6" s="2"/>
      <c r="L6" s="2"/>
      <c r="M6" s="2"/>
      <c r="N6" s="2"/>
      <c r="O6" s="2"/>
      <c r="P6" s="49"/>
      <c r="Q6" s="49"/>
      <c r="R6" s="49"/>
      <c r="S6" s="5"/>
    </row>
    <row r="7" spans="1:2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44" t="s">
        <v>3</v>
      </c>
      <c r="N7" s="44"/>
      <c r="O7" s="44"/>
      <c r="P7" s="49"/>
      <c r="Q7" s="49"/>
      <c r="R7" s="49"/>
      <c r="S7" s="5"/>
    </row>
    <row r="8" spans="1:21" x14ac:dyDescent="0.25">
      <c r="A8" s="6"/>
      <c r="B8" s="6"/>
      <c r="C8" s="6"/>
      <c r="D8" s="42" t="s">
        <v>53</v>
      </c>
      <c r="E8" s="42"/>
      <c r="F8" s="42"/>
      <c r="G8" s="42"/>
      <c r="H8" s="42"/>
      <c r="I8" s="42"/>
      <c r="J8" s="42"/>
      <c r="K8" s="6"/>
      <c r="L8" s="6"/>
      <c r="M8" s="44" t="s">
        <v>4</v>
      </c>
      <c r="N8" s="44"/>
      <c r="O8" s="44"/>
      <c r="P8" s="49"/>
      <c r="Q8" s="49"/>
      <c r="R8" s="49"/>
      <c r="S8" s="5"/>
    </row>
    <row r="9" spans="1:21" x14ac:dyDescent="0.25">
      <c r="A9" s="7"/>
      <c r="B9" s="7"/>
      <c r="C9" s="7"/>
      <c r="D9" s="34"/>
      <c r="E9" s="34"/>
      <c r="F9" s="34"/>
      <c r="G9" s="34"/>
      <c r="H9" s="34"/>
      <c r="I9" s="34"/>
      <c r="J9" s="34"/>
      <c r="K9" s="7"/>
      <c r="L9" s="7"/>
      <c r="M9" s="5"/>
      <c r="N9" s="5"/>
      <c r="O9" s="37"/>
      <c r="P9" s="34"/>
      <c r="Q9" s="34"/>
      <c r="R9" s="34"/>
      <c r="S9" s="5"/>
    </row>
    <row r="10" spans="1:21" ht="1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1" x14ac:dyDescent="0.25">
      <c r="A11" s="2"/>
      <c r="B11" s="2"/>
      <c r="C11" s="2"/>
      <c r="D11" s="2"/>
      <c r="E11" s="2"/>
      <c r="F11" s="2"/>
      <c r="G11" s="2"/>
      <c r="L11" s="2"/>
      <c r="M11" s="2"/>
      <c r="N11" s="49" t="s">
        <v>5</v>
      </c>
      <c r="O11" s="49"/>
      <c r="P11" s="49" t="s">
        <v>6</v>
      </c>
      <c r="Q11" s="49"/>
      <c r="R11" s="2"/>
      <c r="S11" s="2"/>
    </row>
    <row r="12" spans="1:21" x14ac:dyDescent="0.25">
      <c r="A12" s="7"/>
      <c r="B12" s="48" t="s">
        <v>7</v>
      </c>
      <c r="C12" s="48"/>
      <c r="D12" s="48"/>
      <c r="E12" s="48"/>
      <c r="F12" s="48"/>
      <c r="G12" s="7"/>
      <c r="L12" s="7"/>
      <c r="M12" s="7"/>
      <c r="N12" s="49">
        <v>1</v>
      </c>
      <c r="O12" s="49"/>
      <c r="P12" s="50">
        <v>46023</v>
      </c>
      <c r="Q12" s="50"/>
      <c r="R12" s="7"/>
      <c r="S12" s="2"/>
    </row>
    <row r="13" spans="1:21" x14ac:dyDescent="0.25">
      <c r="A13" s="7"/>
      <c r="B13" s="41" t="s">
        <v>55</v>
      </c>
      <c r="C13" s="41"/>
      <c r="D13" s="41"/>
      <c r="E13" s="41"/>
      <c r="F13" s="41"/>
      <c r="G13" s="41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2"/>
    </row>
    <row r="14" spans="1:21" x14ac:dyDescent="0.25">
      <c r="A14" s="7"/>
      <c r="B14" s="44" t="s">
        <v>54</v>
      </c>
      <c r="C14" s="44"/>
      <c r="D14" s="44"/>
      <c r="E14" s="44"/>
      <c r="F14" s="44"/>
      <c r="G14" s="7"/>
      <c r="H14" s="7"/>
      <c r="I14" s="7"/>
      <c r="J14" s="7"/>
      <c r="K14" s="5"/>
      <c r="N14" s="7" t="s">
        <v>8</v>
      </c>
      <c r="O14" s="7"/>
      <c r="P14" s="2"/>
      <c r="Q14" s="2"/>
      <c r="R14" s="2"/>
      <c r="S14" s="5"/>
    </row>
    <row r="15" spans="1:21" x14ac:dyDescent="0.25">
      <c r="A15" s="7"/>
      <c r="B15" s="34"/>
      <c r="C15" s="34"/>
      <c r="D15" s="34"/>
      <c r="E15" s="34"/>
      <c r="F15" s="34"/>
      <c r="G15" s="7"/>
      <c r="H15" s="7"/>
      <c r="I15" s="7"/>
      <c r="J15" s="7"/>
      <c r="K15" s="34"/>
      <c r="N15" s="7" t="s">
        <v>56</v>
      </c>
      <c r="O15" s="7"/>
      <c r="P15" s="2"/>
      <c r="Q15" s="2"/>
      <c r="R15" s="2"/>
      <c r="S15" s="34"/>
      <c r="U15" s="8"/>
    </row>
    <row r="16" spans="1:21" x14ac:dyDescent="0.25">
      <c r="A16" s="7"/>
      <c r="B16" s="34"/>
      <c r="C16" s="34"/>
      <c r="D16" s="34"/>
      <c r="E16" s="34"/>
      <c r="F16" s="34"/>
      <c r="G16" s="7"/>
      <c r="H16" s="7"/>
      <c r="I16" s="7"/>
      <c r="J16" s="7"/>
      <c r="K16" s="34"/>
      <c r="L16" s="5"/>
      <c r="M16" s="5"/>
      <c r="N16" s="5" t="s">
        <v>9</v>
      </c>
      <c r="O16" s="5"/>
      <c r="P16" s="5"/>
      <c r="Q16" s="9">
        <f>B33</f>
        <v>12.829999999999998</v>
      </c>
      <c r="R16" s="2" t="s">
        <v>10</v>
      </c>
      <c r="S16" s="34"/>
    </row>
    <row r="17" spans="1:24" ht="21" customHeight="1" x14ac:dyDescent="0.25">
      <c r="A17" s="43" t="s">
        <v>11</v>
      </c>
      <c r="B17" s="43"/>
      <c r="C17" s="35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2"/>
    </row>
    <row r="18" spans="1:24" ht="27.75" customHeight="1" x14ac:dyDescent="0.25">
      <c r="A18" s="46" t="s">
        <v>12</v>
      </c>
      <c r="B18" s="46" t="s">
        <v>13</v>
      </c>
      <c r="C18" s="46" t="s">
        <v>14</v>
      </c>
      <c r="D18" s="46" t="s">
        <v>15</v>
      </c>
      <c r="E18" s="46" t="s">
        <v>16</v>
      </c>
      <c r="F18" s="46"/>
      <c r="G18" s="46" t="s">
        <v>17</v>
      </c>
      <c r="H18" s="46" t="s">
        <v>18</v>
      </c>
      <c r="I18" s="46"/>
      <c r="J18" s="46" t="s">
        <v>19</v>
      </c>
      <c r="K18" s="46"/>
      <c r="L18" s="46" t="s">
        <v>20</v>
      </c>
      <c r="M18" s="46"/>
      <c r="N18" s="46" t="s">
        <v>21</v>
      </c>
      <c r="O18" s="46"/>
      <c r="P18" s="46" t="s">
        <v>22</v>
      </c>
      <c r="Q18" s="46" t="s">
        <v>23</v>
      </c>
      <c r="R18" s="46" t="s">
        <v>24</v>
      </c>
      <c r="S18" s="47" t="s">
        <v>25</v>
      </c>
    </row>
    <row r="19" spans="1:24" ht="67.5" customHeight="1" x14ac:dyDescent="0.25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7"/>
    </row>
    <row r="20" spans="1:24" ht="30.75" customHeight="1" x14ac:dyDescent="0.25">
      <c r="A20" s="46"/>
      <c r="B20" s="46"/>
      <c r="C20" s="46"/>
      <c r="D20" s="46"/>
      <c r="E20" s="10" t="s">
        <v>26</v>
      </c>
      <c r="F20" s="10" t="s">
        <v>27</v>
      </c>
      <c r="G20" s="46"/>
      <c r="H20" s="10" t="s">
        <v>26</v>
      </c>
      <c r="I20" s="10" t="s">
        <v>27</v>
      </c>
      <c r="J20" s="10" t="s">
        <v>26</v>
      </c>
      <c r="K20" s="10" t="s">
        <v>27</v>
      </c>
      <c r="L20" s="10" t="s">
        <v>26</v>
      </c>
      <c r="M20" s="10" t="s">
        <v>27</v>
      </c>
      <c r="N20" s="10" t="s">
        <v>26</v>
      </c>
      <c r="O20" s="39" t="s">
        <v>27</v>
      </c>
      <c r="P20" s="46"/>
      <c r="Q20" s="46"/>
      <c r="R20" s="46"/>
      <c r="S20" s="47"/>
    </row>
    <row r="21" spans="1:24" s="17" customFormat="1" x14ac:dyDescent="0.25">
      <c r="A21" s="36" t="s">
        <v>28</v>
      </c>
      <c r="B21" s="11">
        <v>1</v>
      </c>
      <c r="C21" s="11">
        <v>24704</v>
      </c>
      <c r="D21" s="12">
        <f t="shared" ref="D21:D29" si="0">C21*B21</f>
        <v>24704</v>
      </c>
      <c r="E21" s="13">
        <v>0.2</v>
      </c>
      <c r="F21" s="11">
        <f>D21*E21</f>
        <v>4940.8</v>
      </c>
      <c r="G21" s="36"/>
      <c r="H21" s="13"/>
      <c r="I21" s="11">
        <f>D21*H21</f>
        <v>0</v>
      </c>
      <c r="J21" s="13">
        <v>0.2</v>
      </c>
      <c r="K21" s="14">
        <f>D21*J21</f>
        <v>4940.8</v>
      </c>
      <c r="L21" s="13"/>
      <c r="M21" s="12"/>
      <c r="N21" s="11"/>
      <c r="O21" s="12"/>
      <c r="P21" s="15"/>
      <c r="Q21" s="12">
        <f>D21+F21+I21+K21</f>
        <v>34585.599999999999</v>
      </c>
      <c r="R21" s="12"/>
      <c r="S21" s="12">
        <f>Q21*0.16</f>
        <v>5533.6959999999999</v>
      </c>
      <c r="T21" s="16">
        <f>12792*B21</f>
        <v>12792</v>
      </c>
      <c r="U21" s="16">
        <f>T21-Q21</f>
        <v>-21793.599999999999</v>
      </c>
      <c r="W21" s="17">
        <f>27093*B21-Q21</f>
        <v>-7492.5999999999985</v>
      </c>
    </row>
    <row r="22" spans="1:24" s="17" customFormat="1" ht="16.5" customHeight="1" x14ac:dyDescent="0.25">
      <c r="A22" s="40" t="s">
        <v>29</v>
      </c>
      <c r="B22" s="11">
        <v>0.25</v>
      </c>
      <c r="C22" s="11">
        <v>14942</v>
      </c>
      <c r="D22" s="12">
        <f t="shared" si="0"/>
        <v>3735.5</v>
      </c>
      <c r="E22" s="13">
        <v>0.2</v>
      </c>
      <c r="F22" s="11">
        <f>D22*E22</f>
        <v>747.1</v>
      </c>
      <c r="G22" s="36"/>
      <c r="H22" s="11"/>
      <c r="I22" s="11"/>
      <c r="J22" s="13">
        <v>0.2</v>
      </c>
      <c r="K22" s="14">
        <f>D22*J22</f>
        <v>747.1</v>
      </c>
      <c r="L22" s="13"/>
      <c r="M22" s="12"/>
      <c r="N22" s="11"/>
      <c r="O22" s="12"/>
      <c r="P22" s="15">
        <f t="shared" ref="P22:P32" si="1">27093*B22-D22-F22-K22-O22</f>
        <v>1543.5500000000002</v>
      </c>
      <c r="Q22" s="12">
        <f>D22+F22+K22+I22+M22+P22</f>
        <v>6773.2500000000009</v>
      </c>
      <c r="R22" s="12"/>
      <c r="S22" s="12"/>
      <c r="T22" s="16">
        <f>12792*B22</f>
        <v>3198</v>
      </c>
      <c r="U22" s="16">
        <f>T22-Q22</f>
        <v>-3575.2500000000009</v>
      </c>
      <c r="W22" s="17">
        <f t="shared" ref="W22:W32" si="2">27093*B22-Q22</f>
        <v>0</v>
      </c>
    </row>
    <row r="23" spans="1:24" s="17" customFormat="1" x14ac:dyDescent="0.25">
      <c r="A23" s="36" t="s">
        <v>30</v>
      </c>
      <c r="B23" s="11">
        <v>1.39</v>
      </c>
      <c r="C23" s="11">
        <v>16433</v>
      </c>
      <c r="D23" s="12">
        <f t="shared" si="0"/>
        <v>22841.87</v>
      </c>
      <c r="E23" s="13">
        <v>0.2</v>
      </c>
      <c r="F23" s="11">
        <f>D23*E23</f>
        <v>4568.3739999999998</v>
      </c>
      <c r="G23" s="36" t="s">
        <v>31</v>
      </c>
      <c r="H23" s="13"/>
      <c r="I23" s="11"/>
      <c r="J23" s="13">
        <v>0.2</v>
      </c>
      <c r="K23" s="14">
        <f>(D23+M23)*J23</f>
        <v>4568.3739999999998</v>
      </c>
      <c r="L23" s="13"/>
      <c r="M23" s="12">
        <f>D23*L23</f>
        <v>0</v>
      </c>
      <c r="N23" s="11"/>
      <c r="O23" s="12"/>
      <c r="P23" s="15">
        <f t="shared" si="1"/>
        <v>5680.6519999999982</v>
      </c>
      <c r="Q23" s="12">
        <f>D23+F23+K23+I23+M23</f>
        <v>31978.617999999999</v>
      </c>
      <c r="R23" s="12"/>
      <c r="S23" s="12">
        <f>Q23*0.16</f>
        <v>5116.57888</v>
      </c>
      <c r="T23" s="16">
        <f>12792*B23</f>
        <v>17780.879999999997</v>
      </c>
      <c r="U23" s="16">
        <f>T23-Q23</f>
        <v>-14197.738000000001</v>
      </c>
      <c r="W23" s="17">
        <f t="shared" si="2"/>
        <v>5680.6519999999982</v>
      </c>
    </row>
    <row r="24" spans="1:24" s="17" customFormat="1" x14ac:dyDescent="0.25">
      <c r="A24" s="18" t="s">
        <v>32</v>
      </c>
      <c r="B24" s="11">
        <v>0.25</v>
      </c>
      <c r="C24" s="11">
        <v>16433</v>
      </c>
      <c r="D24" s="12">
        <f t="shared" si="0"/>
        <v>4108.25</v>
      </c>
      <c r="E24" s="13">
        <v>0.2</v>
      </c>
      <c r="F24" s="11">
        <f>D24*E24</f>
        <v>821.65000000000009</v>
      </c>
      <c r="G24" s="36"/>
      <c r="H24" s="11"/>
      <c r="I24" s="11"/>
      <c r="J24" s="13">
        <v>0.2</v>
      </c>
      <c r="K24" s="14">
        <f>D24*J24</f>
        <v>821.65000000000009</v>
      </c>
      <c r="L24" s="13"/>
      <c r="M24" s="12"/>
      <c r="N24" s="13"/>
      <c r="O24" s="12"/>
      <c r="P24" s="15">
        <f t="shared" si="1"/>
        <v>1021.6999999999998</v>
      </c>
      <c r="Q24" s="12">
        <f>D24+F24+K24+I24+M24</f>
        <v>5751.5499999999993</v>
      </c>
      <c r="R24" s="12"/>
      <c r="S24" s="12"/>
      <c r="T24" s="16">
        <f>12792*B24</f>
        <v>3198</v>
      </c>
      <c r="U24" s="16">
        <f>T24-Q24</f>
        <v>-2553.5499999999993</v>
      </c>
      <c r="W24" s="17">
        <f t="shared" si="2"/>
        <v>1021.7000000000007</v>
      </c>
    </row>
    <row r="25" spans="1:24" s="17" customFormat="1" x14ac:dyDescent="0.25">
      <c r="A25" s="11" t="s">
        <v>33</v>
      </c>
      <c r="B25" s="12">
        <v>1.39</v>
      </c>
      <c r="C25" s="11">
        <v>9441</v>
      </c>
      <c r="D25" s="12">
        <f t="shared" si="0"/>
        <v>13122.99</v>
      </c>
      <c r="E25" s="13"/>
      <c r="F25" s="11">
        <f>D25*E25</f>
        <v>0</v>
      </c>
      <c r="G25" s="11"/>
      <c r="H25" s="13"/>
      <c r="I25" s="11"/>
      <c r="J25" s="13">
        <v>0.2</v>
      </c>
      <c r="K25" s="14">
        <f>D25*J25</f>
        <v>2624.598</v>
      </c>
      <c r="L25" s="11"/>
      <c r="M25" s="11"/>
      <c r="N25" s="11"/>
      <c r="O25" s="11"/>
      <c r="P25" s="15">
        <f t="shared" si="1"/>
        <v>21911.682000000001</v>
      </c>
      <c r="Q25" s="12">
        <f>D25+P25+F25+K25</f>
        <v>37659.269999999997</v>
      </c>
      <c r="R25" s="12"/>
      <c r="S25" s="12">
        <f>Q25*0.107</f>
        <v>4029.5418899999995</v>
      </c>
      <c r="T25" s="16"/>
      <c r="U25" s="16"/>
      <c r="W25" s="17">
        <f t="shared" si="2"/>
        <v>0</v>
      </c>
    </row>
    <row r="26" spans="1:24" s="17" customFormat="1" x14ac:dyDescent="0.25">
      <c r="A26" s="11" t="s">
        <v>34</v>
      </c>
      <c r="B26" s="12">
        <v>1</v>
      </c>
      <c r="C26" s="11">
        <v>5175</v>
      </c>
      <c r="D26" s="12">
        <f t="shared" si="0"/>
        <v>5175</v>
      </c>
      <c r="E26" s="13"/>
      <c r="F26" s="11"/>
      <c r="G26" s="11"/>
      <c r="H26" s="13"/>
      <c r="I26" s="11"/>
      <c r="J26" s="11"/>
      <c r="K26" s="11"/>
      <c r="L26" s="11"/>
      <c r="M26" s="11"/>
      <c r="N26" s="11"/>
      <c r="O26" s="11"/>
      <c r="P26" s="15">
        <f t="shared" si="1"/>
        <v>21918</v>
      </c>
      <c r="Q26" s="12">
        <f>D26+P26</f>
        <v>27093</v>
      </c>
      <c r="R26" s="12"/>
      <c r="S26" s="12"/>
      <c r="T26" s="16"/>
      <c r="U26" s="16"/>
      <c r="W26" s="17">
        <f t="shared" si="2"/>
        <v>0</v>
      </c>
    </row>
    <row r="27" spans="1:24" s="17" customFormat="1" x14ac:dyDescent="0.25">
      <c r="A27" s="19" t="s">
        <v>35</v>
      </c>
      <c r="B27" s="11">
        <v>1</v>
      </c>
      <c r="C27" s="11">
        <v>5796</v>
      </c>
      <c r="D27" s="12">
        <f t="shared" si="0"/>
        <v>5796</v>
      </c>
      <c r="E27" s="12"/>
      <c r="F27" s="11"/>
      <c r="G27" s="36"/>
      <c r="H27" s="13"/>
      <c r="I27" s="11"/>
      <c r="J27" s="11"/>
      <c r="K27" s="11"/>
      <c r="L27" s="11"/>
      <c r="M27" s="11"/>
      <c r="N27" s="13">
        <v>0.04</v>
      </c>
      <c r="O27" s="11">
        <f>D27*N27</f>
        <v>231.84</v>
      </c>
      <c r="P27" s="15">
        <f t="shared" si="1"/>
        <v>21065.16</v>
      </c>
      <c r="Q27" s="11"/>
      <c r="R27" s="12">
        <f>(D27+F27+I27+K27+M27+O27+P27)</f>
        <v>27093</v>
      </c>
      <c r="S27" s="12"/>
      <c r="T27" s="16">
        <f t="shared" ref="T27:T32" si="3">12792*B27</f>
        <v>12792</v>
      </c>
      <c r="U27" s="16"/>
      <c r="V27" s="16">
        <f>T27-R27</f>
        <v>-14301</v>
      </c>
      <c r="W27" s="17">
        <f t="shared" si="2"/>
        <v>27093</v>
      </c>
      <c r="X27" s="17">
        <f>22440*B27-R27</f>
        <v>-4653</v>
      </c>
    </row>
    <row r="28" spans="1:24" s="17" customFormat="1" x14ac:dyDescent="0.25">
      <c r="A28" s="11" t="s">
        <v>36</v>
      </c>
      <c r="B28" s="11">
        <v>0.25</v>
      </c>
      <c r="C28" s="11">
        <v>5475</v>
      </c>
      <c r="D28" s="12">
        <f t="shared" si="0"/>
        <v>1368.75</v>
      </c>
      <c r="E28" s="12"/>
      <c r="F28" s="11"/>
      <c r="G28" s="11"/>
      <c r="H28" s="13"/>
      <c r="I28" s="11"/>
      <c r="J28" s="11"/>
      <c r="K28" s="11"/>
      <c r="L28" s="11"/>
      <c r="M28" s="11"/>
      <c r="N28" s="11"/>
      <c r="O28" s="11"/>
      <c r="P28" s="15">
        <f t="shared" si="1"/>
        <v>5404.5</v>
      </c>
      <c r="Q28" s="11"/>
      <c r="R28" s="12">
        <f>(D28+F28+I28+K28+M28+O28+P28)</f>
        <v>6773.25</v>
      </c>
      <c r="S28" s="12"/>
      <c r="T28" s="16">
        <f t="shared" si="3"/>
        <v>3198</v>
      </c>
      <c r="U28" s="16"/>
      <c r="V28" s="16">
        <f>T28-R28</f>
        <v>-3575.25</v>
      </c>
      <c r="W28" s="17">
        <f t="shared" si="2"/>
        <v>6773.25</v>
      </c>
      <c r="X28" s="17">
        <f t="shared" ref="X28:X32" si="4">22440*B28-R28</f>
        <v>-1163.25</v>
      </c>
    </row>
    <row r="29" spans="1:24" s="17" customFormat="1" x14ac:dyDescent="0.25">
      <c r="A29" s="11" t="s">
        <v>37</v>
      </c>
      <c r="B29" s="11">
        <v>2.2999999999999998</v>
      </c>
      <c r="C29" s="11">
        <v>5175</v>
      </c>
      <c r="D29" s="12">
        <f t="shared" si="0"/>
        <v>11902.499999999998</v>
      </c>
      <c r="E29" s="1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5">
        <f t="shared" si="1"/>
        <v>50411.399999999994</v>
      </c>
      <c r="Q29" s="11"/>
      <c r="R29" s="12">
        <f>(D29+F29+I29+K29+M29+O29+P29)</f>
        <v>62313.899999999994</v>
      </c>
      <c r="S29" s="12">
        <f>R29*0.107</f>
        <v>6667.5872999999992</v>
      </c>
      <c r="T29" s="16">
        <f t="shared" si="3"/>
        <v>29421.599999999999</v>
      </c>
      <c r="U29" s="16"/>
      <c r="V29" s="16">
        <f>T29-R29</f>
        <v>-32892.299999999996</v>
      </c>
      <c r="W29" s="17">
        <f t="shared" si="2"/>
        <v>62313.899999999994</v>
      </c>
      <c r="X29" s="17">
        <f t="shared" si="4"/>
        <v>-10701.900000000001</v>
      </c>
    </row>
    <row r="30" spans="1:24" s="17" customFormat="1" hidden="1" x14ac:dyDescent="0.25">
      <c r="A30" s="11"/>
      <c r="B30" s="12"/>
      <c r="C30" s="11"/>
      <c r="D30" s="12"/>
      <c r="E30" s="12"/>
      <c r="F30" s="11"/>
      <c r="G30" s="11"/>
      <c r="H30" s="13"/>
      <c r="I30" s="11"/>
      <c r="J30" s="11"/>
      <c r="K30" s="11"/>
      <c r="L30" s="11"/>
      <c r="M30" s="11"/>
      <c r="N30" s="11"/>
      <c r="O30" s="11"/>
      <c r="P30" s="15">
        <f t="shared" si="1"/>
        <v>0</v>
      </c>
      <c r="Q30" s="12"/>
      <c r="R30" s="12"/>
      <c r="S30" s="12"/>
      <c r="T30" s="16">
        <f t="shared" si="3"/>
        <v>0</v>
      </c>
      <c r="U30" s="16">
        <f>T30-Q30</f>
        <v>0</v>
      </c>
      <c r="V30" s="16"/>
      <c r="W30" s="17">
        <f t="shared" si="2"/>
        <v>0</v>
      </c>
      <c r="X30" s="17">
        <f t="shared" si="4"/>
        <v>0</v>
      </c>
    </row>
    <row r="31" spans="1:24" s="17" customFormat="1" hidden="1" x14ac:dyDescent="0.25">
      <c r="A31" s="11"/>
      <c r="B31" s="12"/>
      <c r="C31" s="11"/>
      <c r="D31" s="12"/>
      <c r="E31" s="12"/>
      <c r="F31" s="11"/>
      <c r="G31" s="11"/>
      <c r="H31" s="13"/>
      <c r="I31" s="11"/>
      <c r="J31" s="11"/>
      <c r="K31" s="11"/>
      <c r="L31" s="11"/>
      <c r="M31" s="11"/>
      <c r="N31" s="11"/>
      <c r="O31" s="11"/>
      <c r="P31" s="15">
        <f t="shared" si="1"/>
        <v>0</v>
      </c>
      <c r="Q31" s="12"/>
      <c r="R31" s="12"/>
      <c r="S31" s="12"/>
      <c r="T31" s="16">
        <f t="shared" si="3"/>
        <v>0</v>
      </c>
      <c r="U31" s="16">
        <f>T31-Q31</f>
        <v>0</v>
      </c>
      <c r="V31" s="16"/>
      <c r="W31" s="17">
        <f t="shared" si="2"/>
        <v>0</v>
      </c>
      <c r="X31" s="17">
        <f t="shared" si="4"/>
        <v>0</v>
      </c>
    </row>
    <row r="32" spans="1:24" s="17" customFormat="1" x14ac:dyDescent="0.25">
      <c r="A32" s="11" t="s">
        <v>38</v>
      </c>
      <c r="B32" s="11">
        <v>4</v>
      </c>
      <c r="C32" s="11">
        <v>5796</v>
      </c>
      <c r="D32" s="12">
        <f>C32*B32</f>
        <v>23184</v>
      </c>
      <c r="E32" s="12"/>
      <c r="F32" s="11"/>
      <c r="G32" s="11"/>
      <c r="H32" s="13"/>
      <c r="I32" s="11"/>
      <c r="J32" s="11"/>
      <c r="K32" s="11"/>
      <c r="L32" s="11"/>
      <c r="M32" s="11"/>
      <c r="N32" s="13">
        <v>0.04</v>
      </c>
      <c r="O32" s="11">
        <f>D32*N32</f>
        <v>927.36</v>
      </c>
      <c r="P32" s="15">
        <f t="shared" si="1"/>
        <v>84260.64</v>
      </c>
      <c r="Q32" s="11"/>
      <c r="R32" s="12">
        <f>(D32+F32+I32+K32+M32+O32+P32)</f>
        <v>108372</v>
      </c>
      <c r="S32" s="12"/>
      <c r="T32" s="16">
        <f t="shared" si="3"/>
        <v>51168</v>
      </c>
      <c r="U32" s="16"/>
      <c r="V32" s="16">
        <f>T32-R32</f>
        <v>-57204</v>
      </c>
      <c r="W32" s="17">
        <f t="shared" si="2"/>
        <v>108372</v>
      </c>
      <c r="X32" s="17">
        <f t="shared" si="4"/>
        <v>-18612</v>
      </c>
    </row>
    <row r="33" spans="1:22" x14ac:dyDescent="0.25">
      <c r="A33" s="20" t="s">
        <v>39</v>
      </c>
      <c r="B33" s="21">
        <f>SUM(B21:B32)</f>
        <v>12.829999999999998</v>
      </c>
      <c r="C33" s="21"/>
      <c r="D33" s="21">
        <f>SUM(D21:D32)</f>
        <v>115938.86</v>
      </c>
      <c r="E33" s="21"/>
      <c r="F33" s="21">
        <f>SUM(F21:F32)</f>
        <v>11077.924000000001</v>
      </c>
      <c r="G33" s="21"/>
      <c r="H33" s="21"/>
      <c r="I33" s="21">
        <f>I21+I22+I23+I27+I28+I29+I30+I32</f>
        <v>0</v>
      </c>
      <c r="J33" s="21"/>
      <c r="K33" s="21">
        <f>SUM(K21:K32)</f>
        <v>13702.522000000001</v>
      </c>
      <c r="L33" s="21"/>
      <c r="M33" s="21">
        <f>M21+M22+M23+M27+M28+M29+M30+M32</f>
        <v>0</v>
      </c>
      <c r="N33" s="21"/>
      <c r="O33" s="21">
        <f>O21+O22+O23+O27+O28+O29+O30+O32</f>
        <v>1159.2</v>
      </c>
      <c r="P33" s="21">
        <f>SUM(P21:P32)</f>
        <v>213217.28399999999</v>
      </c>
      <c r="Q33" s="21">
        <f>SUM(Q21:Q32)</f>
        <v>143841.288</v>
      </c>
      <c r="R33" s="21">
        <f>SUM(R21:R32)</f>
        <v>204552.15</v>
      </c>
      <c r="S33" s="21">
        <f>SUM(S21:S32)</f>
        <v>21347.404070000001</v>
      </c>
      <c r="T33" s="22"/>
      <c r="U33" s="22"/>
      <c r="V33" s="22"/>
    </row>
    <row r="34" spans="1:22" ht="27.75" customHeight="1" x14ac:dyDescent="0.25">
      <c r="A34" s="24" t="s">
        <v>25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25"/>
      <c r="P34" s="11"/>
      <c r="Q34" s="12">
        <f>S21+S23+S30</f>
        <v>10650.274880000001</v>
      </c>
      <c r="R34" s="12">
        <f>S29</f>
        <v>6667.5872999999992</v>
      </c>
      <c r="S34" s="26"/>
      <c r="T34" s="22"/>
      <c r="U34" s="22"/>
      <c r="V34" s="22"/>
    </row>
    <row r="35" spans="1:22" ht="32.25" customHeight="1" x14ac:dyDescent="0.25">
      <c r="A35" s="24" t="s">
        <v>40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25"/>
      <c r="P35" s="11"/>
      <c r="Q35" s="12">
        <f>Q33*0.05</f>
        <v>7192.0644000000002</v>
      </c>
      <c r="R35" s="12">
        <f>R33*0.05</f>
        <v>10227.6075</v>
      </c>
      <c r="S35" s="26"/>
      <c r="T35" s="22"/>
      <c r="U35" s="22"/>
      <c r="V35" s="22"/>
    </row>
    <row r="36" spans="1:22" ht="21.75" customHeight="1" x14ac:dyDescent="0.25">
      <c r="A36" s="24" t="s">
        <v>41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25"/>
      <c r="P36" s="11"/>
      <c r="Q36" s="12">
        <f>Q33*0.01</f>
        <v>1438.4128800000001</v>
      </c>
      <c r="R36" s="12">
        <f>R33*0.01</f>
        <v>2045.5215000000001</v>
      </c>
      <c r="S36" s="11"/>
      <c r="T36" s="16"/>
      <c r="U36" s="16"/>
      <c r="V36" s="27"/>
    </row>
    <row r="37" spans="1:22" x14ac:dyDescent="0.25">
      <c r="A37" s="28" t="s">
        <v>39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25"/>
      <c r="P37" s="11"/>
      <c r="Q37" s="21">
        <f>SUM(Q33:Q36)</f>
        <v>163122.04016</v>
      </c>
      <c r="R37" s="21">
        <f>SUM(R33:R36)</f>
        <v>223492.86629999999</v>
      </c>
      <c r="S37" s="11"/>
    </row>
    <row r="38" spans="1:22" x14ac:dyDescent="0.25">
      <c r="A38" s="28" t="s">
        <v>42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21">
        <f>Q37+R37</f>
        <v>386614.90645999997</v>
      </c>
    </row>
    <row r="39" spans="1:2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22" x14ac:dyDescent="0.25">
      <c r="A40" s="29" t="s">
        <v>43</v>
      </c>
      <c r="B40" s="29"/>
      <c r="C40" s="29"/>
      <c r="D40" s="2"/>
      <c r="E40" s="2"/>
      <c r="F40" s="2"/>
      <c r="G40" s="7"/>
      <c r="H40" s="7"/>
      <c r="I40" s="7"/>
      <c r="J40" s="2"/>
      <c r="K40" s="6"/>
      <c r="L40" s="7"/>
      <c r="M40" s="6"/>
      <c r="N40" s="6"/>
      <c r="O40" s="30" t="s">
        <v>44</v>
      </c>
      <c r="P40" s="30"/>
      <c r="Q40" s="38"/>
      <c r="R40" s="6"/>
      <c r="S40" s="2"/>
    </row>
    <row r="41" spans="1:22" ht="12" customHeight="1" x14ac:dyDescent="0.25">
      <c r="A41" s="29"/>
      <c r="B41" s="29"/>
      <c r="C41" s="29"/>
      <c r="D41" s="2"/>
      <c r="E41" s="2"/>
      <c r="F41" s="2"/>
      <c r="G41" s="7"/>
      <c r="H41" s="44"/>
      <c r="I41" s="44"/>
      <c r="J41" s="2"/>
      <c r="K41" s="1" t="s">
        <v>45</v>
      </c>
      <c r="L41" s="2"/>
      <c r="M41" s="2"/>
      <c r="N41" s="2"/>
      <c r="O41" s="31" t="s">
        <v>46</v>
      </c>
      <c r="P41" s="34"/>
      <c r="Q41" s="34"/>
      <c r="R41" s="2"/>
      <c r="S41" s="2"/>
    </row>
    <row r="42" spans="1:22" ht="17.25" hidden="1" customHeight="1" x14ac:dyDescent="0.25">
      <c r="A42" s="29"/>
      <c r="B42" s="29"/>
      <c r="C42" s="29"/>
      <c r="D42" s="2"/>
      <c r="E42" s="2"/>
      <c r="F42" s="2"/>
      <c r="G42" s="7"/>
      <c r="H42" s="7"/>
      <c r="I42" s="7"/>
      <c r="J42" s="2"/>
      <c r="K42" s="2"/>
      <c r="L42" s="2"/>
      <c r="M42" s="2"/>
      <c r="N42" s="2"/>
      <c r="O42" s="2"/>
      <c r="P42" s="4"/>
      <c r="Q42" s="4"/>
      <c r="R42" s="2"/>
      <c r="S42" s="2"/>
    </row>
    <row r="43" spans="1:22" ht="17.25" hidden="1" customHeight="1" x14ac:dyDescent="0.25">
      <c r="A43" s="29"/>
      <c r="B43" s="29"/>
      <c r="C43" s="29"/>
      <c r="D43" s="2"/>
      <c r="E43" s="2"/>
      <c r="F43" s="2"/>
      <c r="G43" s="7"/>
      <c r="H43" s="7"/>
      <c r="I43" s="7"/>
      <c r="J43" s="2"/>
      <c r="K43" s="2"/>
      <c r="L43" s="2"/>
      <c r="M43" s="2"/>
      <c r="N43" s="2"/>
      <c r="O43" s="2"/>
      <c r="P43" s="4"/>
      <c r="Q43" s="4"/>
      <c r="R43" s="2"/>
      <c r="S43" s="2"/>
    </row>
    <row r="44" spans="1:22" ht="17.25" hidden="1" customHeight="1" x14ac:dyDescent="0.25">
      <c r="A44" s="41"/>
      <c r="B44" s="41"/>
      <c r="C44" s="41"/>
      <c r="D44" s="2"/>
      <c r="E44" s="2"/>
      <c r="F44" s="2"/>
      <c r="G44" s="7"/>
      <c r="H44" s="5"/>
      <c r="I44" s="5"/>
      <c r="J44" s="2"/>
      <c r="K44" s="6"/>
      <c r="L44" s="7"/>
      <c r="M44" s="6"/>
      <c r="N44" s="6"/>
      <c r="O44" s="43"/>
      <c r="P44" s="43"/>
      <c r="Q44" s="43"/>
      <c r="R44" s="43"/>
      <c r="S44" s="43"/>
    </row>
    <row r="45" spans="1:22" ht="17.25" hidden="1" customHeight="1" x14ac:dyDescent="0.25">
      <c r="A45" s="29"/>
      <c r="B45" s="29"/>
      <c r="C45" s="29"/>
      <c r="D45" s="2"/>
      <c r="E45" s="2"/>
      <c r="F45" s="2"/>
      <c r="G45" s="7"/>
      <c r="H45" s="44"/>
      <c r="I45" s="44"/>
      <c r="J45" s="2"/>
      <c r="K45" s="1"/>
      <c r="L45" s="7"/>
      <c r="M45" s="2"/>
      <c r="N45" s="2"/>
      <c r="O45" s="31"/>
      <c r="P45" s="34"/>
      <c r="Q45" s="34"/>
      <c r="R45" s="2"/>
      <c r="S45" s="2"/>
    </row>
    <row r="46" spans="1:22" ht="17.25" hidden="1" customHeight="1" x14ac:dyDescent="0.25">
      <c r="A46" s="29"/>
      <c r="B46" s="29"/>
      <c r="C46" s="29"/>
      <c r="D46" s="2"/>
      <c r="E46" s="2"/>
      <c r="F46" s="2"/>
      <c r="G46" s="7"/>
      <c r="H46" s="7"/>
      <c r="I46" s="7"/>
      <c r="J46" s="2"/>
      <c r="K46" s="2"/>
      <c r="L46" s="2"/>
      <c r="M46" s="2"/>
      <c r="N46" s="2"/>
      <c r="O46" s="2"/>
      <c r="P46" s="4"/>
      <c r="Q46" s="4"/>
      <c r="R46" s="2"/>
      <c r="S46" s="2"/>
    </row>
    <row r="47" spans="1:22" ht="17.25" hidden="1" customHeight="1" x14ac:dyDescent="0.25">
      <c r="A47" s="41"/>
      <c r="B47" s="41"/>
      <c r="C47" s="29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4"/>
      <c r="Q47" s="4"/>
      <c r="R47" s="2"/>
      <c r="S47" s="2"/>
    </row>
    <row r="48" spans="1:22" ht="18" customHeight="1" x14ac:dyDescent="0.25">
      <c r="A48" s="29" t="s">
        <v>47</v>
      </c>
      <c r="B48" s="29"/>
      <c r="C48" s="29"/>
      <c r="D48" s="2"/>
      <c r="E48" s="2"/>
      <c r="F48" s="2"/>
      <c r="G48" s="42" t="s">
        <v>48</v>
      </c>
      <c r="H48" s="42"/>
      <c r="I48" s="42"/>
      <c r="J48" s="2"/>
      <c r="K48" s="6"/>
      <c r="L48" s="2"/>
      <c r="M48" s="6"/>
      <c r="N48" s="6"/>
      <c r="O48" s="43" t="s">
        <v>52</v>
      </c>
      <c r="P48" s="43"/>
      <c r="Q48" s="43"/>
      <c r="R48" s="43"/>
      <c r="S48" s="43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44" t="s">
        <v>49</v>
      </c>
      <c r="I49" s="44"/>
      <c r="J49" s="2"/>
      <c r="K49" s="1" t="s">
        <v>45</v>
      </c>
      <c r="L49" s="2"/>
      <c r="M49" s="2"/>
      <c r="N49" s="2"/>
      <c r="O49" s="31" t="s">
        <v>46</v>
      </c>
      <c r="P49" s="34"/>
      <c r="Q49" s="34"/>
      <c r="R49" s="2"/>
      <c r="S49" s="2"/>
    </row>
    <row r="50" spans="1:19" hidden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idden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21" customHeight="1" x14ac:dyDescent="0.25">
      <c r="A52" s="32" t="s">
        <v>50</v>
      </c>
      <c r="B52" s="32"/>
      <c r="C52" s="32"/>
      <c r="D52" s="32"/>
      <c r="E52" s="32"/>
      <c r="F52" s="32"/>
      <c r="G52" s="32"/>
      <c r="H52" s="32"/>
      <c r="I52" s="32"/>
      <c r="J52" s="32"/>
      <c r="K52" s="33"/>
      <c r="L52" s="33"/>
      <c r="M52" s="33"/>
      <c r="N52" s="33"/>
      <c r="O52" s="45" t="s">
        <v>51</v>
      </c>
      <c r="P52" s="45"/>
      <c r="Q52" s="33"/>
      <c r="R52" s="33"/>
      <c r="S52" s="33"/>
    </row>
    <row r="53" spans="1:19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1" t="s">
        <v>45</v>
      </c>
      <c r="L53" s="2"/>
      <c r="M53" s="2"/>
      <c r="N53" s="2"/>
      <c r="O53" s="31" t="s">
        <v>46</v>
      </c>
      <c r="P53" s="34"/>
      <c r="Q53" s="32"/>
      <c r="R53" s="32"/>
      <c r="S53" s="32"/>
    </row>
    <row r="54" spans="1:19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</row>
  </sheetData>
  <mergeCells count="47">
    <mergeCell ref="A1:D1"/>
    <mergeCell ref="M1:S1"/>
    <mergeCell ref="A2:D2"/>
    <mergeCell ref="M2:S2"/>
    <mergeCell ref="H3:I3"/>
    <mergeCell ref="M3:S3"/>
    <mergeCell ref="B12:F12"/>
    <mergeCell ref="N12:O12"/>
    <mergeCell ref="P12:Q12"/>
    <mergeCell ref="A4:G4"/>
    <mergeCell ref="H4:I4"/>
    <mergeCell ref="A6:G6"/>
    <mergeCell ref="H6:I6"/>
    <mergeCell ref="P6:R6"/>
    <mergeCell ref="M7:O7"/>
    <mergeCell ref="P7:R7"/>
    <mergeCell ref="D8:J8"/>
    <mergeCell ref="M8:O8"/>
    <mergeCell ref="P8:R8"/>
    <mergeCell ref="N11:O11"/>
    <mergeCell ref="P11:Q11"/>
    <mergeCell ref="B13:G13"/>
    <mergeCell ref="B14:F14"/>
    <mergeCell ref="A17:B17"/>
    <mergeCell ref="A18:A20"/>
    <mergeCell ref="B18:B20"/>
    <mergeCell ref="C18:C20"/>
    <mergeCell ref="D18:D20"/>
    <mergeCell ref="E18:F19"/>
    <mergeCell ref="G18:G20"/>
    <mergeCell ref="H45:I45"/>
    <mergeCell ref="H18:I19"/>
    <mergeCell ref="J18:K19"/>
    <mergeCell ref="L18:M19"/>
    <mergeCell ref="N18:O19"/>
    <mergeCell ref="R18:R20"/>
    <mergeCell ref="S18:S20"/>
    <mergeCell ref="H41:I41"/>
    <mergeCell ref="A44:C44"/>
    <mergeCell ref="O44:S44"/>
    <mergeCell ref="P18:P20"/>
    <mergeCell ref="Q18:Q20"/>
    <mergeCell ref="A47:B47"/>
    <mergeCell ref="G48:I48"/>
    <mergeCell ref="O48:S48"/>
    <mergeCell ref="H49:I49"/>
    <mergeCell ref="O52:P52"/>
  </mergeCells>
  <pageMargins left="0.70833333333333304" right="0.70833333333333304" top="0.74791666666666701" bottom="0.74791666666666701" header="0.511811023622047" footer="0.511811023622047"/>
  <pageSetup paperSize="9" scale="64" fitToHeight="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01.01.2026  5,1  </vt:lpstr>
      <vt:lpstr>'01.01.2026  5,1 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гл.бухгалтер</dc:creator>
  <dc:description/>
  <cp:lastModifiedBy>Asus</cp:lastModifiedBy>
  <cp:revision>1</cp:revision>
  <cp:lastPrinted>2025-01-20T08:57:12Z</cp:lastPrinted>
  <dcterms:created xsi:type="dcterms:W3CDTF">2019-01-16T10:11:58Z</dcterms:created>
  <dcterms:modified xsi:type="dcterms:W3CDTF">2026-08-10T08:59:15Z</dcterms:modified>
  <dc:language>ru-RU</dc:language>
</cp:coreProperties>
</file>